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144" firstSheet="1" activeTab="1"/>
  </bookViews>
  <sheets>
    <sheet name="Диаграмма1" sheetId="1" r:id="rId1"/>
    <sheet name="Лист1" sheetId="2" r:id="rId2"/>
  </sheets>
  <definedNames>
    <definedName name="_xlnm.Print_Area" localSheetId="1">'Лист1'!$A$1:$R$22</definedName>
  </definedNames>
  <calcPr fullCalcOnLoad="1"/>
</workbook>
</file>

<file path=xl/comments2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<sst xmlns="http://schemas.openxmlformats.org/spreadsheetml/2006/main" count="51" uniqueCount="49">
  <si>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</si>
  <si>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</si>
  <si>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Объем воды, млн. м3</t>
  </si>
  <si>
    <t>Приток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</si>
  <si>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</si>
  <si>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</si>
  <si>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</si>
  <si>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</si>
  <si>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</si>
  <si>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</si>
  <si>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</si>
  <si>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</si>
  <si>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</si>
  <si>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</si>
  <si>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</si>
  <si>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</si>
  <si>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</si>
  <si>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</si>
  <si>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</si>
  <si>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</si>
  <si>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</si>
  <si>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</si>
  <si>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</si>
  <si>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</si>
  <si>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</si>
  <si>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</si>
  <si>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</si>
  <si>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</si>
  <si>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</si>
  <si>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</si>
  <si>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</si>
  <si>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</si>
  <si>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</si>
  <si>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t>Сброс воды, м^3/c</t>
  </si>
  <si>
    <t>я</t>
  </si>
  <si>
    <t>Уровень воды, мБС</t>
  </si>
  <si>
    <r>
      <t xml:space="preserve">211,51  </t>
    </r>
    <r>
      <rPr>
        <sz val="14"/>
        <rFont val="Arial"/>
        <family val="2"/>
      </rPr>
      <t>209,85</t>
    </r>
  </si>
  <si>
    <t>330-430</t>
  </si>
  <si>
    <t>850-950</t>
  </si>
  <si>
    <t>230-330</t>
  </si>
  <si>
    <t xml:space="preserve">Прогноз УГМС притока </t>
  </si>
  <si>
    <t>Отчет оперативного дежурного Невско-Ладожского БВУ о водохозяйственной обстановке на "30" мая 2022 г      _____ : _____</t>
  </si>
  <si>
    <t xml:space="preserve">               
Оперативный дежурный  Невско-Ладожского БВУ      ------------------------------------------------------ 30.05.2022/ Цветкова А.И./
</t>
  </si>
  <si>
    <r>
      <rPr>
        <u val="single"/>
        <sz val="14"/>
        <rFont val="Arial"/>
        <family val="2"/>
      </rPr>
      <t xml:space="preserve">24,96 </t>
    </r>
    <r>
      <rPr>
        <sz val="14"/>
        <rFont val="Arial"/>
        <family val="2"/>
      </rPr>
      <t>1,25</t>
    </r>
  </si>
  <si>
    <r>
      <t xml:space="preserve">32,84 </t>
    </r>
    <r>
      <rPr>
        <sz val="14"/>
        <rFont val="Arial"/>
        <family val="2"/>
      </rPr>
      <t>18,76</t>
    </r>
  </si>
  <si>
    <r>
      <t xml:space="preserve">16,47 </t>
    </r>
    <r>
      <rPr>
        <sz val="14"/>
        <rFont val="Arial"/>
        <family val="2"/>
      </rPr>
      <t>6,05</t>
    </r>
  </si>
  <si>
    <r>
      <t xml:space="preserve">42,70 </t>
    </r>
    <r>
      <rPr>
        <sz val="14"/>
        <rFont val="Arial"/>
        <family val="2"/>
      </rPr>
      <t>27,79</t>
    </r>
  </si>
  <si>
    <r>
      <t xml:space="preserve">27,06 </t>
    </r>
    <r>
      <rPr>
        <sz val="14"/>
        <rFont val="Arial"/>
        <family val="2"/>
      </rPr>
      <t>11,41</t>
    </r>
  </si>
  <si>
    <r>
      <t>26,84</t>
    </r>
    <r>
      <rPr>
        <sz val="14"/>
        <rFont val="Arial"/>
        <family val="2"/>
      </rPr>
      <t xml:space="preserve">  12,50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</si>
</sst>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67" fillId="0" borderId="0" xfId="0" applyFont="1" applyAlignment="1">
      <alignment/>
    </xf>
    <xf numFmtId="0" fontId="6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 locked="0"/>
    </xf>
    <xf numFmtId="2" fontId="67" fillId="0" borderId="0" xfId="0" applyNumberFormat="1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2" fontId="3" fillId="0" borderId="10" xfId="6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/>
      <protection locked="0"/>
    </xf>
    <xf numFmtId="0" fontId="67" fillId="0" borderId="11" xfId="0" applyFont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2" fontId="3" fillId="33" borderId="10" xfId="6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2" fontId="72" fillId="33" borderId="0" xfId="0" applyNumberFormat="1" applyFont="1" applyFill="1" applyBorder="1" applyAlignment="1" applyProtection="1">
      <alignment horizontal="center" vertical="center"/>
      <protection locked="0"/>
    </xf>
    <xf numFmtId="2" fontId="71" fillId="33" borderId="0" xfId="0" applyNumberFormat="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 horizontal="right"/>
      <protection/>
    </xf>
    <xf numFmtId="0" fontId="74" fillId="0" borderId="0" xfId="0" applyFont="1" applyFill="1" applyBorder="1" applyAlignment="1" applyProtection="1">
      <alignment horizontal="left" vertical="top"/>
      <protection/>
    </xf>
    <xf numFmtId="0" fontId="76" fillId="0" borderId="0" xfId="0" applyFont="1" applyFill="1" applyAlignment="1" applyProtection="1">
      <alignment horizontal="center"/>
      <protection locked="0"/>
    </xf>
    <xf numFmtId="0" fontId="63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82525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Лист1!$A$8:$C$8</c:f>
              <c:strCache>
                <c:ptCount val="1"/>
                <c:pt idx="0">
                  <c:v>1 Нарвское 24,96 1,25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Лист1!$D$8:$R$8</c:f>
              <c:numCache>
                <c:ptCount val="15"/>
                <c:pt idx="0">
                  <c:v>25</c:v>
                </c:pt>
                <c:pt idx="1">
                  <c:v>25.3</c:v>
                </c:pt>
                <c:pt idx="2">
                  <c:v>24.55</c:v>
                </c:pt>
                <c:pt idx="3">
                  <c:v>24.97</c:v>
                </c:pt>
                <c:pt idx="4">
                  <c:v>24.95</c:v>
                </c:pt>
                <c:pt idx="5">
                  <c:v>24.96</c:v>
                </c:pt>
                <c:pt idx="6">
                  <c:v>-2</c:v>
                </c:pt>
                <c:pt idx="7">
                  <c:v>365</c:v>
                </c:pt>
                <c:pt idx="8">
                  <c:v>91</c:v>
                </c:pt>
                <c:pt idx="9">
                  <c:v>7.1999999999998465</c:v>
                </c:pt>
                <c:pt idx="11">
                  <c:v>397.7633333333333</c:v>
                </c:pt>
                <c:pt idx="12">
                  <c:v>0</c:v>
                </c:pt>
                <c:pt idx="13">
                  <c:v>439.43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Лист1!$A$9:$C$9</c:f>
              <c:strCache>
                <c:ptCount val="1"/>
                <c:pt idx="0">
                  <c:v>2 Верхне-Свирское 32,84 18,76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Лист1!$D$9:$T$9</c:f>
              <c:numCache>
                <c:ptCount val="17"/>
                <c:pt idx="0">
                  <c:v>33.3</c:v>
                </c:pt>
                <c:pt idx="1">
                  <c:v>34</c:v>
                </c:pt>
                <c:pt idx="2">
                  <c:v>29.8</c:v>
                </c:pt>
                <c:pt idx="3">
                  <c:v>33.05</c:v>
                </c:pt>
                <c:pt idx="4">
                  <c:v>32.73</c:v>
                </c:pt>
                <c:pt idx="5">
                  <c:v>32.84</c:v>
                </c:pt>
                <c:pt idx="6">
                  <c:v>0</c:v>
                </c:pt>
                <c:pt idx="7">
                  <c:v>295000</c:v>
                </c:pt>
                <c:pt idx="8">
                  <c:v>13000</c:v>
                </c:pt>
                <c:pt idx="9">
                  <c:v>0</c:v>
                </c:pt>
                <c:pt idx="11">
                  <c:v>530.07</c:v>
                </c:pt>
                <c:pt idx="12">
                  <c:v>0</c:v>
                </c:pt>
                <c:pt idx="13">
                  <c:v>530.07</c:v>
                </c:pt>
                <c:pt idx="14">
                  <c:v>90.54000000000008</c:v>
                </c:pt>
                <c:pt idx="16">
                  <c:v>439.53</c:v>
                </c:pt>
              </c:numCache>
            </c:numRef>
          </c:val>
        </c:ser>
        <c:ser>
          <c:idx val="2"/>
          <c:order val="2"/>
          <c:tx>
            <c:strRef>
              <c:f>Лист1!$A$10:$C$10</c:f>
              <c:strCache>
                <c:ptCount val="1"/>
                <c:pt idx="0">
                  <c:v>3 Волховское 16,47 6,05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Лист1!$D$10:$R$10</c:f>
              <c:numCache>
                <c:ptCount val="15"/>
                <c:pt idx="0">
                  <c:v>15.74</c:v>
                </c:pt>
                <c:pt idx="1">
                  <c:v>17.87</c:v>
                </c:pt>
                <c:pt idx="2">
                  <c:v>16.34</c:v>
                </c:pt>
                <c:pt idx="3">
                  <c:v>16.48</c:v>
                </c:pt>
                <c:pt idx="4">
                  <c:v>16.45</c:v>
                </c:pt>
                <c:pt idx="5">
                  <c:v>16.47</c:v>
                </c:pt>
                <c:pt idx="6">
                  <c:v>-3</c:v>
                </c:pt>
                <c:pt idx="7">
                  <c:v>4200</c:v>
                </c:pt>
                <c:pt idx="8">
                  <c:v>3000</c:v>
                </c:pt>
                <c:pt idx="9">
                  <c:v>0</c:v>
                </c:pt>
                <c:pt idx="11">
                  <c:v>900.83</c:v>
                </c:pt>
                <c:pt idx="12">
                  <c:v>0</c:v>
                </c:pt>
                <c:pt idx="13">
                  <c:v>921.83</c:v>
                </c:pt>
                <c:pt idx="14">
                  <c:v>156</c:v>
                </c:pt>
              </c:numCache>
            </c:numRef>
          </c:val>
        </c:ser>
        <c:ser>
          <c:idx val="3"/>
          <c:order val="3"/>
          <c:tx>
            <c:strRef>
              <c:f>Лист1!$A$11:$C$11</c:f>
              <c:strCache>
                <c:ptCount val="1"/>
                <c:pt idx="0">
                  <c:v>4 Светогорское 42,70 27,79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Лист1!$D$11:$R$11</c:f>
              <c:numCache>
                <c:ptCount val="15"/>
                <c:pt idx="0">
                  <c:v>43.2</c:v>
                </c:pt>
                <c:pt idx="2">
                  <c:v>39.8</c:v>
                </c:pt>
                <c:pt idx="3">
                  <c:v>42.8</c:v>
                </c:pt>
                <c:pt idx="4">
                  <c:v>42.59</c:v>
                </c:pt>
                <c:pt idx="5">
                  <c:v>42.7</c:v>
                </c:pt>
                <c:pt idx="6">
                  <c:v>-8</c:v>
                </c:pt>
                <c:pt idx="7">
                  <c:v>28.8</c:v>
                </c:pt>
                <c:pt idx="8">
                  <c:v>9.5</c:v>
                </c:pt>
                <c:pt idx="9">
                  <c:v>1.6400000000000001</c:v>
                </c:pt>
                <c:pt idx="11">
                  <c:v>700.1422222222221</c:v>
                </c:pt>
                <c:pt idx="13">
                  <c:v>702.92</c:v>
                </c:pt>
                <c:pt idx="14">
                  <c:v>47</c:v>
                </c:pt>
              </c:numCache>
            </c:numRef>
          </c:val>
        </c:ser>
        <c:ser>
          <c:idx val="4"/>
          <c:order val="4"/>
          <c:tx>
            <c:strRef>
              <c:f>Лист1!$A$12:$C$12</c:f>
              <c:strCache>
                <c:ptCount val="1"/>
                <c:pt idx="0">
                  <c:v>5 Лесогорское 27,06 11,41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Лист1!$D$12:$R$12</c:f>
              <c:numCache>
                <c:ptCount val="15"/>
                <c:pt idx="0">
                  <c:v>27.5</c:v>
                </c:pt>
                <c:pt idx="2">
                  <c:v>25.8</c:v>
                </c:pt>
                <c:pt idx="3">
                  <c:v>27.13</c:v>
                </c:pt>
                <c:pt idx="4">
                  <c:v>26.92</c:v>
                </c:pt>
                <c:pt idx="5">
                  <c:v>27.06</c:v>
                </c:pt>
                <c:pt idx="6">
                  <c:v>-5</c:v>
                </c:pt>
                <c:pt idx="7">
                  <c:v>35.4</c:v>
                </c:pt>
                <c:pt idx="8">
                  <c:v>5.6</c:v>
                </c:pt>
                <c:pt idx="9">
                  <c:v>1.416800000000004</c:v>
                </c:pt>
                <c:pt idx="11">
                  <c:v>702.92</c:v>
                </c:pt>
                <c:pt idx="13">
                  <c:v>705.13</c:v>
                </c:pt>
                <c:pt idx="14">
                  <c:v>43.65999999999997</c:v>
                </c:pt>
              </c:numCache>
            </c:numRef>
          </c:val>
        </c:ser>
        <c:ser>
          <c:idx val="5"/>
          <c:order val="5"/>
          <c:tx>
            <c:strRef>
              <c:f>Лист1!$A$13:$C$13</c:f>
              <c:strCache>
                <c:ptCount val="1"/>
                <c:pt idx="0">
                  <c:v>6 Вельевское  211,51  209,85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Лист1!$D$13:$R$13</c:f>
              <c:numCache>
                <c:ptCount val="15"/>
                <c:pt idx="0">
                  <c:v>212</c:v>
                </c:pt>
                <c:pt idx="1">
                  <c:v>212.1</c:v>
                </c:pt>
                <c:pt idx="2">
                  <c:v>209.5</c:v>
                </c:pt>
                <c:pt idx="5">
                  <c:v>211.51</c:v>
                </c:pt>
                <c:pt idx="6">
                  <c:v>0</c:v>
                </c:pt>
                <c:pt idx="7">
                  <c:v>237.8</c:v>
                </c:pt>
                <c:pt idx="8">
                  <c:v>187.83</c:v>
                </c:pt>
                <c:pt idx="9">
                  <c:v>0</c:v>
                </c:pt>
                <c:pt idx="11">
                  <c:v>4.04</c:v>
                </c:pt>
                <c:pt idx="13">
                  <c:v>4.04</c:v>
                </c:pt>
                <c:pt idx="14">
                  <c:v>4.04</c:v>
                </c:pt>
              </c:numCache>
            </c:numRef>
          </c:val>
        </c:ser>
        <c:ser>
          <c:idx val="6"/>
          <c:order val="6"/>
          <c:tx>
            <c:strRef>
              <c:f>Лист1!$A$14:$C$14</c:f>
              <c:strCache>
                <c:ptCount val="1"/>
                <c:pt idx="0">
                  <c:v>7 Правдинское 26,84  12,50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Лист1!$D$3:$R$7</c:f>
              <c:multiLvlStrCache>
                <c:ptCount val="15"/>
                <c:lvl>
                  <c:pt idx="0">
                    <c:v>НПУ</c:v>
                  </c:pt>
                  <c:pt idx="1">
                    <c:v>ФПУ</c:v>
                  </c:pt>
                  <c:pt idx="2">
                    <c:v>УМО</c:v>
                  </c:pt>
                  <c:pt idx="3">
                    <c:v>Максимум за сутки (8:00-8:00)</c:v>
                  </c:pt>
                  <c:pt idx="4">
                    <c:v>Минимум за сутки (8:00-8:00)</c:v>
                  </c:pt>
                  <c:pt idx="5">
                    <c:v>У плотины гидроузла на 8ч утра</c:v>
                  </c:pt>
                  <c:pt idx="6">
                    <c:v>Измене                      ние уровня воды за сутки                      (8:00-8:00)          (+,-), см</c:v>
                  </c:pt>
                  <c:pt idx="7">
                    <c:v>Полный</c:v>
                  </c:pt>
                  <c:pt idx="8">
                    <c:v>Полезный</c:v>
                  </c:pt>
                  <c:pt idx="9">
                    <c:v>Свободная емкость</c:v>
                  </c:pt>
                  <c:pt idx="10">
                    <c:v>Средне-суточный боковой</c:v>
                  </c:pt>
                  <c:pt idx="11">
                    <c:v>Средне-суточный общий</c:v>
                  </c:pt>
                  <c:pt idx="12">
                    <c:v>Прогноз УГМС притока </c:v>
                  </c:pt>
                  <c:pt idx="13">
                    <c:v>Всего</c:v>
                  </c:pt>
                  <c:pt idx="14">
                    <c:v>в т.ч. холостой</c:v>
                  </c:pt>
                </c:lvl>
                <c:lvl>
                  <c:pt idx="0">
                    <c:v>Уровень воды, мБС</c:v>
                  </c:pt>
                  <c:pt idx="6">
                    <c:v>Объем воды, млн. м3</c:v>
                  </c:pt>
                  <c:pt idx="9">
                    <c:v>Приток воды, м3/с</c:v>
                  </c:pt>
                  <c:pt idx="13">
                    <c:v>Сброс воды, м^3/c</c:v>
                  </c:pt>
                </c:lvl>
              </c:multiLvlStrCache>
            </c:multiLvlStrRef>
          </c:cat>
          <c:val>
            <c:numRef>
              <c:f>Лист1!$D$14:$R$14</c:f>
              <c:numCache>
                <c:ptCount val="15"/>
                <c:pt idx="0">
                  <c:v>26.84</c:v>
                </c:pt>
                <c:pt idx="1">
                  <c:v>26.84</c:v>
                </c:pt>
                <c:pt idx="2">
                  <c:v>21</c:v>
                </c:pt>
                <c:pt idx="5">
                  <c:v>26.84</c:v>
                </c:pt>
                <c:pt idx="6">
                  <c:v>0</c:v>
                </c:pt>
                <c:pt idx="7">
                  <c:v>20.5</c:v>
                </c:pt>
                <c:pt idx="8">
                  <c:v>13.5</c:v>
                </c:pt>
                <c:pt idx="9">
                  <c:v>0</c:v>
                </c:pt>
                <c:pt idx="11">
                  <c:v>13</c:v>
                </c:pt>
                <c:pt idx="13">
                  <c:v>13</c:v>
                </c:pt>
                <c:pt idx="14">
                  <c:v>4</c:v>
                </c:pt>
              </c:numCache>
            </c:numRef>
          </c:val>
        </c:ser>
        <c:overlap val="-27"/>
        <c:gapWidth val="219"/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903"/>
          <c:w val="0.707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3"/>
  <sheetViews>
    <sheetView tabSelected="1" zoomScale="90" zoomScaleNormal="90" workbookViewId="0" topLeftCell="A1">
      <selection activeCell="C14" sqref="C1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5.00390625" style="1" customWidth="1"/>
    <col min="16" max="16" width="14.00390625" style="2" customWidth="1"/>
    <col min="17" max="17" width="15.57421875" style="1" customWidth="1"/>
    <col min="18" max="18" width="13.8515625" style="1" customWidth="1"/>
    <col min="19" max="19" width="7.140625" style="1" customWidth="1"/>
    <col min="20" max="20" width="12.00390625" style="1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2"/>
    </row>
    <row r="2" spans="1:24" ht="18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4"/>
      <c r="V2" s="14"/>
      <c r="W2" s="14"/>
      <c r="X2" s="14"/>
    </row>
    <row r="3" spans="1:24" ht="18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4"/>
      <c r="V3" s="14"/>
      <c r="W3" s="14"/>
      <c r="X3" s="14"/>
    </row>
    <row r="4" spans="1:25" ht="41.25" customHeight="1">
      <c r="A4" s="83" t="s">
        <v>41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4"/>
      <c r="U4" s="14"/>
      <c r="V4" s="14"/>
      <c r="W4" s="14"/>
      <c r="X4" s="12"/>
      <c r="Y4" s="14"/>
    </row>
    <row r="5" spans="1:25" ht="16.5" customHeight="1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50"/>
      <c r="T5" s="50"/>
      <c r="U5" s="12"/>
      <c r="V5" s="14"/>
      <c r="W5" s="14"/>
      <c r="X5" s="14"/>
      <c r="Y5" s="14"/>
    </row>
    <row r="6" spans="1:25" ht="36" customHeight="1">
      <c r="A6" s="7" t="s">
        <v>0</v>
      </c>
      <c r="B6" s="24" t="s">
        <v>25</v>
      </c>
      <c r="C6" s="24" t="s">
        <v>1</v>
      </c>
      <c r="D6" s="74" t="s">
        <v>35</v>
      </c>
      <c r="E6" s="75"/>
      <c r="F6" s="76"/>
      <c r="G6" s="23"/>
      <c r="H6" s="23"/>
      <c r="I6" s="23"/>
      <c r="J6" s="74" t="s">
        <v>2</v>
      </c>
      <c r="K6" s="75"/>
      <c r="L6" s="76"/>
      <c r="M6" s="74" t="s">
        <v>3</v>
      </c>
      <c r="N6" s="75"/>
      <c r="O6" s="76"/>
      <c r="P6" s="79" t="s">
        <v>40</v>
      </c>
      <c r="Q6" s="77" t="s">
        <v>33</v>
      </c>
      <c r="R6" s="78"/>
      <c r="S6" s="12"/>
      <c r="T6" s="21" t="s">
        <v>32</v>
      </c>
      <c r="U6" s="61"/>
      <c r="V6" s="14" t="s">
        <v>28</v>
      </c>
      <c r="W6" s="51"/>
      <c r="X6" s="14"/>
      <c r="Y6" s="14"/>
    </row>
    <row r="7" spans="1:26" ht="105.75" customHeight="1">
      <c r="A7" s="7"/>
      <c r="B7" s="24"/>
      <c r="C7" s="24"/>
      <c r="D7" s="24" t="s">
        <v>4</v>
      </c>
      <c r="E7" s="24" t="s">
        <v>5</v>
      </c>
      <c r="F7" s="24" t="s">
        <v>6</v>
      </c>
      <c r="G7" s="24" t="s">
        <v>7</v>
      </c>
      <c r="H7" s="46" t="s">
        <v>8</v>
      </c>
      <c r="I7" s="46" t="s">
        <v>26</v>
      </c>
      <c r="J7" s="24" t="s">
        <v>16</v>
      </c>
      <c r="K7" s="24" t="s">
        <v>9</v>
      </c>
      <c r="L7" s="24" t="s">
        <v>24</v>
      </c>
      <c r="M7" s="24" t="s">
        <v>10</v>
      </c>
      <c r="N7" s="24" t="s">
        <v>11</v>
      </c>
      <c r="O7" s="47" t="s">
        <v>12</v>
      </c>
      <c r="P7" s="80"/>
      <c r="Q7" s="47" t="s">
        <v>13</v>
      </c>
      <c r="R7" s="47" t="s">
        <v>27</v>
      </c>
      <c r="S7" s="64"/>
      <c r="T7" s="67"/>
      <c r="U7" s="62"/>
      <c r="V7" s="21"/>
      <c r="W7" s="15"/>
      <c r="X7" s="14"/>
      <c r="Y7" s="14"/>
      <c r="Z7" s="12"/>
    </row>
    <row r="8" spans="1:26" s="8" customFormat="1" ht="39.75" customHeight="1">
      <c r="A8" s="30">
        <v>1</v>
      </c>
      <c r="B8" s="31" t="s">
        <v>19</v>
      </c>
      <c r="C8" s="45" t="s">
        <v>43</v>
      </c>
      <c r="D8" s="32">
        <v>25</v>
      </c>
      <c r="E8" s="32">
        <v>25.3</v>
      </c>
      <c r="F8" s="32">
        <v>24.55</v>
      </c>
      <c r="G8" s="39">
        <v>24.97</v>
      </c>
      <c r="H8" s="39">
        <v>24.95</v>
      </c>
      <c r="I8" s="44">
        <v>24.96</v>
      </c>
      <c r="J8" s="41">
        <v>-2</v>
      </c>
      <c r="K8" s="33">
        <v>365</v>
      </c>
      <c r="L8" s="33">
        <v>91</v>
      </c>
      <c r="M8" s="42">
        <f>IF((D8-I8)*100*1.8&lt;0,0,(D8-I8)*100*1.8)</f>
        <v>7.1999999999998465</v>
      </c>
      <c r="N8" s="34"/>
      <c r="O8" s="43">
        <f>J8*1000000*1.8/86400+Q8</f>
        <v>397.7633333333333</v>
      </c>
      <c r="P8" s="35" t="s">
        <v>37</v>
      </c>
      <c r="Q8" s="54">
        <v>439.43</v>
      </c>
      <c r="R8" s="43">
        <f>Q8-T8</f>
        <v>0</v>
      </c>
      <c r="S8" s="64"/>
      <c r="T8" s="65">
        <v>439.43</v>
      </c>
      <c r="U8" s="62"/>
      <c r="V8" s="21"/>
      <c r="W8" s="55"/>
      <c r="X8" s="18"/>
      <c r="Y8" s="18"/>
      <c r="Z8" s="10"/>
    </row>
    <row r="9" spans="1:26" s="8" customFormat="1" ht="39.75" customHeight="1">
      <c r="A9" s="30">
        <v>2</v>
      </c>
      <c r="B9" s="52" t="s">
        <v>17</v>
      </c>
      <c r="C9" s="36" t="s">
        <v>44</v>
      </c>
      <c r="D9" s="32">
        <v>33.3</v>
      </c>
      <c r="E9" s="32">
        <v>34</v>
      </c>
      <c r="F9" s="32">
        <v>29.8</v>
      </c>
      <c r="G9" s="39">
        <v>33.05</v>
      </c>
      <c r="H9" s="39">
        <v>32.73</v>
      </c>
      <c r="I9" s="40">
        <v>32.84</v>
      </c>
      <c r="J9" s="48">
        <v>0</v>
      </c>
      <c r="K9" s="33">
        <v>295000</v>
      </c>
      <c r="L9" s="33">
        <v>13000</v>
      </c>
      <c r="M9" s="42">
        <v>0</v>
      </c>
      <c r="N9" s="49"/>
      <c r="O9" s="43">
        <f>J9*1000000*2.29/86400+Q9</f>
        <v>530.07</v>
      </c>
      <c r="P9" s="35" t="s">
        <v>38</v>
      </c>
      <c r="Q9" s="54">
        <v>530.07</v>
      </c>
      <c r="R9" s="43">
        <f>Q9-T9</f>
        <v>90.54000000000008</v>
      </c>
      <c r="S9" s="64"/>
      <c r="T9" s="65">
        <v>439.53</v>
      </c>
      <c r="U9" s="62"/>
      <c r="V9" s="21"/>
      <c r="W9" s="15"/>
      <c r="X9" s="18"/>
      <c r="Y9" s="18"/>
      <c r="Z9" s="10"/>
    </row>
    <row r="10" spans="1:26" s="8" customFormat="1" ht="39.75" customHeight="1">
      <c r="A10" s="30">
        <v>3</v>
      </c>
      <c r="B10" s="31" t="s">
        <v>20</v>
      </c>
      <c r="C10" s="36" t="s">
        <v>45</v>
      </c>
      <c r="D10" s="32">
        <v>15.74</v>
      </c>
      <c r="E10" s="32">
        <v>17.87</v>
      </c>
      <c r="F10" s="32">
        <v>16.34</v>
      </c>
      <c r="G10" s="39">
        <v>16.48</v>
      </c>
      <c r="H10" s="39">
        <v>16.45</v>
      </c>
      <c r="I10" s="40">
        <v>16.47</v>
      </c>
      <c r="J10" s="41">
        <v>-3</v>
      </c>
      <c r="K10" s="33">
        <v>4200</v>
      </c>
      <c r="L10" s="33">
        <v>3000</v>
      </c>
      <c r="M10" s="42">
        <v>0</v>
      </c>
      <c r="N10" s="34"/>
      <c r="O10" s="43">
        <f>Q10+7*J10</f>
        <v>900.83</v>
      </c>
      <c r="P10" s="35" t="s">
        <v>39</v>
      </c>
      <c r="Q10" s="44">
        <v>921.83</v>
      </c>
      <c r="R10" s="43">
        <f>Q10-T10</f>
        <v>156</v>
      </c>
      <c r="S10" s="64">
        <v>685.6</v>
      </c>
      <c r="T10" s="66">
        <v>765.83</v>
      </c>
      <c r="U10" s="62"/>
      <c r="V10" s="21"/>
      <c r="W10" s="15"/>
      <c r="X10" s="18"/>
      <c r="Y10" s="18"/>
      <c r="Z10" s="10"/>
    </row>
    <row r="11" spans="1:26" s="9" customFormat="1" ht="39.75" customHeight="1">
      <c r="A11" s="30">
        <v>4</v>
      </c>
      <c r="B11" s="31" t="s">
        <v>23</v>
      </c>
      <c r="C11" s="36" t="s">
        <v>46</v>
      </c>
      <c r="D11" s="32">
        <v>43.2</v>
      </c>
      <c r="E11" s="32"/>
      <c r="F11" s="32">
        <v>39.8</v>
      </c>
      <c r="G11" s="39">
        <v>42.8</v>
      </c>
      <c r="H11" s="39">
        <v>42.59</v>
      </c>
      <c r="I11" s="40">
        <v>42.7</v>
      </c>
      <c r="J11" s="41">
        <v>-8</v>
      </c>
      <c r="K11" s="37">
        <v>28.8</v>
      </c>
      <c r="L11" s="37">
        <v>9.5</v>
      </c>
      <c r="M11" s="42">
        <f>(D11-I11)*100*0.0328</f>
        <v>1.6400000000000001</v>
      </c>
      <c r="N11" s="34"/>
      <c r="O11" s="43">
        <f>J11*1000000*0.03/86400+Q11</f>
        <v>700.1422222222221</v>
      </c>
      <c r="P11" s="38"/>
      <c r="Q11" s="53">
        <v>702.92</v>
      </c>
      <c r="R11" s="43">
        <f>Q11-T11</f>
        <v>47</v>
      </c>
      <c r="S11" s="64"/>
      <c r="T11" s="66">
        <v>655.92</v>
      </c>
      <c r="U11" s="63"/>
      <c r="V11" s="29"/>
      <c r="W11" s="28"/>
      <c r="X11" s="27" t="s">
        <v>31</v>
      </c>
      <c r="Y11" s="20"/>
      <c r="Z11" s="11"/>
    </row>
    <row r="12" spans="1:26" s="6" customFormat="1" ht="39.75" customHeight="1">
      <c r="A12" s="30">
        <v>5</v>
      </c>
      <c r="B12" s="31" t="s">
        <v>18</v>
      </c>
      <c r="C12" s="36" t="s">
        <v>47</v>
      </c>
      <c r="D12" s="32">
        <v>27.5</v>
      </c>
      <c r="E12" s="32"/>
      <c r="F12" s="32">
        <v>25.8</v>
      </c>
      <c r="G12" s="39">
        <v>27.13</v>
      </c>
      <c r="H12" s="39">
        <v>26.92</v>
      </c>
      <c r="I12" s="40">
        <v>27.06</v>
      </c>
      <c r="J12" s="41">
        <v>-5</v>
      </c>
      <c r="K12" s="37">
        <v>35.4</v>
      </c>
      <c r="L12" s="37">
        <v>5.6</v>
      </c>
      <c r="M12" s="42">
        <f>(D12-I12)*100*0.0322</f>
        <v>1.416800000000004</v>
      </c>
      <c r="N12" s="34"/>
      <c r="O12" s="57">
        <f>Q11</f>
        <v>702.92</v>
      </c>
      <c r="P12" s="58"/>
      <c r="Q12" s="59">
        <v>705.13</v>
      </c>
      <c r="R12" s="43">
        <f>Q12-T12</f>
        <v>43.65999999999997</v>
      </c>
      <c r="S12" s="64"/>
      <c r="T12" s="66">
        <v>661.47</v>
      </c>
      <c r="U12" s="63"/>
      <c r="V12" s="29"/>
      <c r="W12" s="28"/>
      <c r="X12" s="19"/>
      <c r="Y12" s="19"/>
      <c r="Z12" s="13"/>
    </row>
    <row r="13" spans="1:24" s="25" customFormat="1" ht="39.75" customHeight="1">
      <c r="A13" s="30">
        <v>6</v>
      </c>
      <c r="B13" s="31" t="s">
        <v>21</v>
      </c>
      <c r="C13" s="36" t="s">
        <v>36</v>
      </c>
      <c r="D13" s="32">
        <v>212</v>
      </c>
      <c r="E13" s="32">
        <v>212.1</v>
      </c>
      <c r="F13" s="32">
        <v>209.5</v>
      </c>
      <c r="G13" s="39"/>
      <c r="H13" s="39"/>
      <c r="I13" s="40">
        <v>211.51</v>
      </c>
      <c r="J13" s="41">
        <v>0</v>
      </c>
      <c r="K13" s="37">
        <v>237.8</v>
      </c>
      <c r="L13" s="37">
        <v>187.83</v>
      </c>
      <c r="M13" s="42">
        <v>0</v>
      </c>
      <c r="N13" s="34"/>
      <c r="O13" s="44">
        <v>4.04</v>
      </c>
      <c r="P13" s="38"/>
      <c r="Q13" s="44">
        <v>4.04</v>
      </c>
      <c r="R13" s="44">
        <v>4.04</v>
      </c>
      <c r="S13" s="64"/>
      <c r="T13" s="66">
        <v>0.65</v>
      </c>
      <c r="U13" s="63"/>
      <c r="V13" s="29"/>
      <c r="W13" s="28"/>
      <c r="X13" s="19"/>
    </row>
    <row r="14" spans="1:24" s="25" customFormat="1" ht="39.75" customHeight="1">
      <c r="A14" s="30">
        <v>7</v>
      </c>
      <c r="B14" s="31" t="s">
        <v>22</v>
      </c>
      <c r="C14" s="36" t="s">
        <v>48</v>
      </c>
      <c r="D14" s="32">
        <v>26.84</v>
      </c>
      <c r="E14" s="32">
        <v>26.84</v>
      </c>
      <c r="F14" s="32">
        <v>21</v>
      </c>
      <c r="G14" s="39"/>
      <c r="H14" s="39"/>
      <c r="I14" s="40">
        <v>26.84</v>
      </c>
      <c r="J14" s="41">
        <v>0</v>
      </c>
      <c r="K14" s="37">
        <v>20.5</v>
      </c>
      <c r="L14" s="37">
        <v>13.5</v>
      </c>
      <c r="M14" s="42">
        <v>0</v>
      </c>
      <c r="N14" s="34"/>
      <c r="O14" s="44">
        <v>13</v>
      </c>
      <c r="P14" s="38"/>
      <c r="Q14" s="43">
        <v>13</v>
      </c>
      <c r="R14" s="43">
        <v>4</v>
      </c>
      <c r="S14" s="64"/>
      <c r="T14" s="66">
        <v>9</v>
      </c>
      <c r="U14" s="63"/>
      <c r="V14" s="29"/>
      <c r="W14" s="28"/>
      <c r="X14" s="19"/>
    </row>
    <row r="15" spans="1:25" s="2" customFormat="1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21"/>
      <c r="T15" s="60"/>
      <c r="U15" s="21"/>
      <c r="V15" s="21"/>
      <c r="W15" s="15"/>
      <c r="X15" s="14"/>
      <c r="Y15" s="14"/>
    </row>
    <row r="16" spans="1:25" s="2" customFormat="1" ht="27" customHeight="1">
      <c r="A16" s="69" t="s">
        <v>28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21"/>
      <c r="T16" s="21"/>
      <c r="U16" s="21"/>
      <c r="V16" s="21"/>
      <c r="W16" s="15"/>
      <c r="X16" s="14"/>
      <c r="Y16" s="14"/>
    </row>
    <row r="17" spans="1:25" s="2" customFormat="1" ht="37.5" customHeight="1" hidden="1">
      <c r="A17" s="72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21"/>
      <c r="T17" s="21"/>
      <c r="U17" s="21"/>
      <c r="V17" s="21"/>
      <c r="W17" s="15"/>
      <c r="X17" s="14"/>
      <c r="Y17" s="14"/>
    </row>
    <row r="18" spans="1:25" ht="14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21"/>
      <c r="T18" s="21"/>
      <c r="U18" s="21"/>
      <c r="V18" s="21"/>
      <c r="W18" s="15"/>
      <c r="X18" s="14"/>
      <c r="Y18" s="14"/>
    </row>
    <row r="19" spans="1:25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18"/>
      <c r="T19" s="10" t="s">
        <v>34</v>
      </c>
      <c r="U19" s="18"/>
      <c r="V19" s="18"/>
      <c r="W19" s="15"/>
      <c r="X19" s="14"/>
      <c r="Y19" s="14"/>
    </row>
    <row r="20" spans="1:25" ht="12.75" customHeight="1">
      <c r="A20" s="68" t="s">
        <v>42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26"/>
      <c r="T20" s="10"/>
      <c r="U20" s="18"/>
      <c r="V20" s="18"/>
      <c r="W20" s="15"/>
      <c r="X20" s="14"/>
      <c r="Y20" s="14"/>
    </row>
    <row r="21" spans="1:25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6"/>
      <c r="T21" s="21"/>
      <c r="U21" s="15"/>
      <c r="V21" s="15"/>
      <c r="W21" s="15"/>
      <c r="X21" s="14"/>
      <c r="Y21" s="14"/>
    </row>
    <row r="22" spans="1:25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6"/>
      <c r="T22" s="21"/>
      <c r="U22" s="15"/>
      <c r="V22" s="15"/>
      <c r="W22" s="15"/>
      <c r="X22" s="14"/>
      <c r="Y22" s="14"/>
    </row>
    <row r="23" spans="1:25" ht="12.75">
      <c r="A23" s="73" t="s">
        <v>28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6"/>
      <c r="T23" s="21"/>
      <c r="U23" s="15"/>
      <c r="V23" s="15"/>
      <c r="W23" s="15"/>
      <c r="X23" s="14"/>
      <c r="Y23" s="14"/>
    </row>
    <row r="24" spans="1:25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17"/>
      <c r="T24" s="21"/>
      <c r="U24" s="15"/>
      <c r="V24" s="15"/>
      <c r="W24" s="15"/>
      <c r="X24" s="14"/>
      <c r="Y24" s="14"/>
    </row>
    <row r="25" spans="1:25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4"/>
      <c r="U25" s="14"/>
      <c r="V25" s="14"/>
      <c r="W25" s="14"/>
      <c r="X25" s="12"/>
      <c r="Y25" s="12"/>
    </row>
    <row r="26" spans="1:25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14"/>
      <c r="U26" s="14"/>
      <c r="V26" s="14"/>
      <c r="W26" s="14"/>
      <c r="X26" s="12"/>
      <c r="Y26" s="12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3"/>
      <c r="R27" s="3"/>
      <c r="S27" s="14"/>
      <c r="U27" s="14"/>
      <c r="V27" s="14"/>
      <c r="W27" s="14"/>
      <c r="X27" s="12"/>
      <c r="Y27" s="12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3"/>
      <c r="R28" s="3"/>
      <c r="S28" s="12"/>
      <c r="V28" s="12"/>
      <c r="W28" s="12"/>
      <c r="X28" s="12"/>
      <c r="Y28" s="12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2"/>
      <c r="Q29" s="3"/>
      <c r="R29" s="3"/>
      <c r="S29" s="14"/>
      <c r="V29" s="14"/>
      <c r="W29" s="14"/>
      <c r="X29" s="14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2"/>
      <c r="Q30" s="3"/>
      <c r="R30" s="3"/>
      <c r="S30" s="14"/>
      <c r="V30" s="56"/>
      <c r="W30" s="14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R1"/>
    <mergeCell ref="A2:R2"/>
    <mergeCell ref="A3:R3"/>
    <mergeCell ref="A5:R5"/>
    <mergeCell ref="A4:R4"/>
    <mergeCell ref="A15:R15"/>
    <mergeCell ref="D6:F6"/>
    <mergeCell ref="A20:R22"/>
    <mergeCell ref="A16:R16"/>
    <mergeCell ref="A18:R19"/>
    <mergeCell ref="A17:R17"/>
    <mergeCell ref="A23:R26"/>
    <mergeCell ref="M6:O6"/>
    <mergeCell ref="J6:L6"/>
    <mergeCell ref="Q6:R6"/>
    <mergeCell ref="P6:P7"/>
  </mergeCells>
  <printOptions/>
  <pageMargins left="0.25" right="0.25" top="0.75" bottom="0.75" header="0.3" footer="0.3"/>
  <pageSetup fitToHeight="1" fitToWidth="1" horizontalDpi="600" verticalDpi="600" orientation="landscape" paperSize="9" scale="66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2022-05-19T10:45:57Z</cp:lastPrinted>
  <dcterms:created xsi:type="dcterms:W3CDTF">1996-10-08T23:32:33Z</dcterms:created>
  <dcterms:modified xsi:type="dcterms:W3CDTF">2022-05-30T07:27:26Z</dcterms:modified>
  <cp:category/>
  <cp:version/>
  <cp:contentType/>
  <cp:contentStatus/>
</cp:coreProperties>
</file>